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OPS_DIV\12_Stewardship\12_Stewardship\Projects\Spruce Beetle\Contracts\Ground Surveys\2020_2021\Contract\Deliverables\"/>
    </mc:Choice>
  </mc:AlternateContent>
  <xr:revisionPtr revIDLastSave="0" documentId="13_ncr:1_{069A04D7-A718-4C4A-9723-DAFCE9363A45}" xr6:coauthVersionLast="44" xr6:coauthVersionMax="45" xr10:uidLastSave="{00000000-0000-0000-0000-000000000000}"/>
  <bookViews>
    <workbookView xWindow="-103" yWindow="-103" windowWidth="16663" windowHeight="9463" tabRatio="603" activeTab="2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7" i="2" l="1"/>
  <c r="L53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2" i="3" l="1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<sst xmlns="http://schemas.openxmlformats.org/spreadsheetml/2006/main" count="357" uniqueCount="236">
  <si>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</si>
  <si>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</si>
  <si>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</si>
  <si>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</si>
  <si>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</si>
  <si>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</si>
  <si>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</si>
  <si>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</si>
  <si>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</si>
  <si>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</si>
  <si>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</si>
  <si>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</si>
  <si>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</si>
  <si>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</si>
  <si>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</si>
  <si>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</si>
  <si>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</si>
  <si>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</si>
  <si>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</si>
  <si>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</si>
  <si>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</si>
  <si>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</si>
  <si>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</si>
  <si>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</si>
  <si>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</si>
  <si>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</si>
  <si>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</si>
  <si>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</si>
  <si>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</si>
  <si>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</si>
  <si>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</si>
  <si>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</si>
  <si>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</si>
  <si>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</si>
  <si>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</si>
  <si>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</si>
  <si>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</si>
  <si>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</si>
  <si>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</si>
  <si>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</si>
  <si>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</si>
  <si>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</si>
  <si>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</si>
  <si>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</si>
  <si>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</si>
  <si>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</si>
  <si>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</si>
  <si>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</si>
  <si>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</si>
  <si>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</si>
  <si>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</si>
  <si>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</si>
  <si>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</si>
  <si>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</si>
  <si>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</si>
  <si>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</si>
  <si>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</si>
  <si>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</si>
  <si>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</si>
  <si>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</si>
  <si>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</si>
  <si>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</si>
  <si>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</si>
  <si>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</si>
  <si>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</si>
  <si>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</si>
  <si>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</si>
  <si>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</si>
  <si>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</si>
  <si>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</si>
  <si>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</si>
  <si>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</si>
  <si>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</si>
  <si>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</si>
  <si>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</si>
  <si>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</si>
  <si>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</si>
  <si>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</si>
  <si>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</si>
  <si>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</si>
  <si>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</si>
  <si>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</si>
  <si>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</si>
  <si>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</si>
  <si>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</si>
  <si>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</si>
  <si>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</si>
  <si>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</si>
  <si>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</si>
  <si>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</si>
  <si>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</si>
  <si>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</si>
  <si>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</si>
  <si>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</si>
  <si>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</si>
  <si>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</si>
  <si>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</si>
  <si>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</si>
  <si>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</si>
  <si>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</si>
  <si>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</si>
  <si>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</si>
  <si>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</si>
  <si>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</si>
  <si>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</si>
  <si>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</si>
  <si>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</si>
  <si>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</si>
  <si>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</si>
  <si>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</si>
  <si>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</si>
  <si>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</si>
  <si>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</si>
  <si>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</si>
  <si>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</si>
  <si>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</si>
  <si>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</si>
  <si>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</si>
  <si>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</si>
  <si>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</si>
  <si>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</si>
  <si>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</si>
  <si>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</si>
  <si>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</si>
  <si>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</si>
  <si>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</si>
  <si>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</si>
  <si>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</si>
  <si>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</si>
  <si>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</si>
  <si>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</si>
  <si>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</si>
  <si>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</si>
  <si>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</si>
  <si>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</si>
  <si>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</si>
  <si>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</si>
  <si>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</si>
  <si>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</si>
  <si>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</si>
  <si>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</si>
  <si>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</si>
  <si>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</si>
  <si>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</si>
  <si>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</si>
  <si>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</si>
  <si>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</si>
  <si>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</si>
  <si>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</si>
  <si>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</si>
  <si>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</si>
  <si>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</si>
  <si>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</si>
  <si>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</si>
  <si>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</si>
  <si>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</si>
  <si>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</si>
  <si>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</si>
  <si>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</si>
  <si>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</si>
  <si>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</si>
  <si>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</si>
  <si>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</si>
  <si>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</si>
  <si>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</si>
  <si>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</si>
  <si>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</si>
  <si>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</si>
  <si>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</si>
  <si>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</si>
  <si>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</si>
  <si>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</si>
  <si>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</si>
  <si>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</si>
  <si>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</si>
  <si>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</si>
  <si>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</si>
  <si>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</si>
  <si>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</si>
  <si>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</si>
  <si>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</si>
  <si>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</si>
  <si>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</si>
  <si>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</si>
  <si>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</si>
  <si>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</si>
  <si>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</si>
  <si>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</si>
  <si>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</si>
  <si>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</si>
  <si>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</si>
  <si>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</si>
  <si>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</si>
  <si>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</si>
  <si>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</si>
  <si>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</si>
  <si>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</si>
  <si>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</si>
  <si>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</si>
  <si>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</si>
  <si>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</si>
  <si>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</si>
  <si>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</si>
  <si>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</si>
  <si>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</si>
  <si>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</si>
  <si>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All</t>
  </si>
  <si>
    <t>4WD</t>
  </si>
  <si>
    <t>2WD</t>
  </si>
  <si>
    <t>Endemic</t>
  </si>
  <si>
    <t>None</t>
  </si>
  <si>
    <t>Low to none</t>
  </si>
  <si>
    <t>December 20,2020</t>
  </si>
  <si>
    <t>S Puggins</t>
  </si>
  <si>
    <t>09PM20</t>
  </si>
  <si>
    <t>10U 0649356</t>
  </si>
  <si>
    <t>Ct</t>
  </si>
  <si>
    <t>2018*</t>
  </si>
  <si>
    <t>* Includes all trees infested in 2018 and earlier.</t>
  </si>
  <si>
    <t>South Puggins 5km</t>
  </si>
  <si>
    <t xml:space="preserve">S; S(Ct); SCt; </t>
  </si>
  <si>
    <t>Flat-40</t>
  </si>
  <si>
    <t>Flat to gentle slopes</t>
  </si>
  <si>
    <t>Yes minor</t>
  </si>
  <si>
    <t>Evidence of</t>
  </si>
  <si>
    <t xml:space="preserve">Ungulates </t>
  </si>
  <si>
    <t>900-1020</t>
  </si>
  <si>
    <t>Existing road system, establish new trails</t>
  </si>
  <si>
    <t>very minor 2022</t>
  </si>
  <si>
    <t>Leave, no action</t>
  </si>
  <si>
    <t xml:space="preserve">This polygon contains large diameter Spruce though widely spaced and intermixed with large areas of Cottonwood and or </t>
  </si>
  <si>
    <t>non productive brush.  There are pockets of historic attack and very little current attack.  No further action is required at this</t>
  </si>
  <si>
    <t>time for Spruce beetle control.  Ongoing monitoring with aerial surveys is recommended due to the composition of Spruce</t>
  </si>
  <si>
    <t xml:space="preserve">in the stand.    </t>
  </si>
  <si>
    <t>2020 SPRUCE BEETLE SURVEYS</t>
  </si>
  <si>
    <t>93P 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</si>
</sst>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B4" sqref="B4"/>
    </sheetView>
  </sheetViews>
  <sheetFormatPr defaultColWidth="9.15234375" defaultRowHeight="12.45" x14ac:dyDescent="0.3"/>
  <cols>
    <col min="1" max="1" width="10" style="6" customWidth="1"/>
    <col min="2" max="3" width="11" style="6" customWidth="1"/>
    <col min="4" max="4" width="8.53515625" style="6" customWidth="1"/>
    <col min="5" max="5" width="11" style="6" customWidth="1"/>
    <col min="6" max="6" width="5.69140625" style="6" customWidth="1"/>
    <col min="7" max="8" width="4.84375" style="6" customWidth="1"/>
    <col min="9" max="9" width="10.15234375" style="6" customWidth="1"/>
    <col min="10" max="10" width="10.69140625" style="6" customWidth="1"/>
    <col min="11" max="11" width="9.84375" style="6" customWidth="1"/>
    <col min="12" max="12" width="12.15234375" style="6" customWidth="1"/>
    <col min="13" max="14" width="6" style="6" customWidth="1"/>
    <col min="15" max="15" width="11.3046875" style="6" customWidth="1"/>
    <col min="16" max="16" width="3.69140625" style="6" customWidth="1"/>
    <col min="17" max="17" width="7" style="6" customWidth="1"/>
    <col min="18" max="18" width="4.84375" style="6" customWidth="1"/>
    <col min="19" max="82" width="5" style="6" customWidth="1"/>
    <col min="83" max="83" width="4.69140625" style="6" customWidth="1"/>
    <col min="84" max="108" width="5" style="6" customWidth="1"/>
    <col min="109" max="110" width="9.15234375" style="6"/>
    <col min="111" max="120" width="10.3828125" style="6" customWidth="1"/>
    <col min="121" max="131" width="9.15234375" style="6"/>
    <col min="132" max="132" width="10.69140625" style="6" customWidth="1"/>
    <col min="133" max="133" width="15.84375" style="6" customWidth="1"/>
    <col min="134" max="134" width="9.69140625" style="6" customWidth="1"/>
    <col min="135" max="16384" width="9.15234375" style="6"/>
  </cols>
  <sheetData>
    <row r="1" spans="1:135" s="23" customFormat="1" ht="12.9" thickBot="1" x14ac:dyDescent="0.3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216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216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216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216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216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2.9" thickBot="1" x14ac:dyDescent="0.3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3">
      <c r="A3" s="6" t="s">
        <v>213</v>
      </c>
      <c r="B3" s="6" t="s">
        <v>235</v>
      </c>
      <c r="C3" s="181" t="s">
        <v>214</v>
      </c>
      <c r="D3" s="181">
        <v>69.099999999999994</v>
      </c>
      <c r="E3" s="181">
        <v>6800</v>
      </c>
      <c r="F3" s="182" t="s">
        <v>212</v>
      </c>
      <c r="G3" s="181" t="s">
        <v>215</v>
      </c>
      <c r="H3" s="181">
        <v>6086855</v>
      </c>
      <c r="I3" s="6" t="s">
        <v>201</v>
      </c>
      <c r="J3" s="6" t="s">
        <v>203</v>
      </c>
      <c r="K3" s="6" t="s">
        <v>204</v>
      </c>
      <c r="L3" s="181" t="s">
        <v>205</v>
      </c>
      <c r="M3" s="6" t="s">
        <v>202</v>
      </c>
      <c r="N3" s="6">
        <v>1</v>
      </c>
      <c r="O3" s="181">
        <v>0</v>
      </c>
      <c r="P3" s="183">
        <v>2</v>
      </c>
      <c r="Q3" s="184">
        <v>2000</v>
      </c>
      <c r="R3" s="184">
        <v>2100</v>
      </c>
      <c r="S3" s="187"/>
      <c r="T3" s="186"/>
      <c r="U3" s="186"/>
      <c r="V3" s="186"/>
      <c r="W3" s="186"/>
      <c r="X3" s="186"/>
      <c r="Y3" s="186"/>
      <c r="Z3" s="186"/>
      <c r="AA3" s="186"/>
      <c r="AB3" s="186"/>
      <c r="AC3" s="189">
        <v>1</v>
      </c>
      <c r="AD3" s="186"/>
      <c r="AE3" s="186"/>
      <c r="AF3" s="186"/>
      <c r="AG3" s="186"/>
      <c r="AH3" s="186"/>
      <c r="AI3" s="186"/>
      <c r="AJ3" s="186"/>
      <c r="AK3" s="186"/>
      <c r="AL3" s="186">
        <v>1</v>
      </c>
      <c r="AM3" s="189">
        <v>5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4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2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3</v>
      </c>
      <c r="CL3" s="186"/>
      <c r="CM3" s="186"/>
      <c r="CN3" s="186"/>
      <c r="CO3" s="186"/>
      <c r="CP3" s="186"/>
      <c r="CQ3" s="186"/>
      <c r="CR3" s="186"/>
      <c r="CS3" s="186"/>
      <c r="CT3" s="186">
        <v>1</v>
      </c>
      <c r="CU3" s="189">
        <v>1</v>
      </c>
      <c r="CV3" s="186"/>
      <c r="CW3" s="186"/>
      <c r="CX3" s="186"/>
      <c r="CY3" s="186"/>
      <c r="CZ3" s="186">
        <v>1</v>
      </c>
      <c r="DA3" s="186"/>
      <c r="DB3" s="186"/>
      <c r="DC3" s="186"/>
      <c r="DD3" s="186"/>
      <c r="DE3" s="190">
        <v>2</v>
      </c>
      <c r="DF3" s="186">
        <v>2</v>
      </c>
      <c r="DG3" s="186">
        <v>0</v>
      </c>
      <c r="DH3" s="186">
        <v>4</v>
      </c>
      <c r="DI3" s="186">
        <v>0</v>
      </c>
      <c r="DJ3" s="186">
        <v>0</v>
      </c>
      <c r="DK3" s="186">
        <v>1</v>
      </c>
      <c r="DL3" s="186">
        <v>0</v>
      </c>
      <c r="DM3" s="186">
        <v>6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16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2</v>
      </c>
      <c r="EB3" s="6">
        <f>DR3+DS3+DT3+DU3+DV3+DW3+DX3</f>
        <v>17</v>
      </c>
      <c r="EC3" s="6">
        <f>DY3+DZ3+EA3+EB3</f>
        <v>19</v>
      </c>
      <c r="ED3" s="6">
        <f>IF(DF3&gt;=1,1,0)</f>
        <v>1</v>
      </c>
      <c r="EE3" s="6">
        <f>IF(DK3&gt;=1,1,0)</f>
        <v>1</v>
      </c>
    </row>
    <row r="4" spans="1:135" x14ac:dyDescent="0.3">
      <c r="N4" s="6">
        <v>2</v>
      </c>
      <c r="O4" s="6">
        <v>0</v>
      </c>
      <c r="P4" s="42">
        <v>2</v>
      </c>
      <c r="Q4" s="10">
        <v>3300</v>
      </c>
      <c r="R4" s="10">
        <v>3400</v>
      </c>
      <c r="S4" s="9">
        <v>3</v>
      </c>
      <c r="T4" s="10"/>
      <c r="U4" s="10"/>
      <c r="V4" s="10"/>
      <c r="W4" s="10"/>
      <c r="X4" s="10"/>
      <c r="Y4" s="10"/>
      <c r="Z4" s="10"/>
      <c r="AA4" s="10"/>
      <c r="AB4" s="10"/>
      <c r="AC4" s="9">
        <v>1</v>
      </c>
      <c r="AD4" s="10"/>
      <c r="AE4" s="10"/>
      <c r="AF4" s="10"/>
      <c r="AG4" s="10"/>
      <c r="AH4" s="10">
        <v>1</v>
      </c>
      <c r="AI4" s="10"/>
      <c r="AJ4" s="10"/>
      <c r="AK4" s="10"/>
      <c r="AL4" s="10"/>
      <c r="AM4" s="9">
        <v>4</v>
      </c>
      <c r="AN4" s="10"/>
      <c r="AO4" s="10"/>
      <c r="AP4" s="10"/>
      <c r="AQ4" s="10"/>
      <c r="AR4" s="10">
        <v>3</v>
      </c>
      <c r="AS4" s="10"/>
      <c r="AT4" s="10"/>
      <c r="AU4" s="10"/>
      <c r="AV4" s="10">
        <v>1</v>
      </c>
      <c r="AW4" s="9">
        <v>2</v>
      </c>
      <c r="AX4" s="10"/>
      <c r="AY4" s="10"/>
      <c r="AZ4" s="10"/>
      <c r="BA4" s="10"/>
      <c r="BB4" s="10"/>
      <c r="BC4" s="10"/>
      <c r="BD4" s="10"/>
      <c r="BE4" s="10"/>
      <c r="BF4" s="10">
        <v>1</v>
      </c>
      <c r="BG4" s="9">
        <v>2</v>
      </c>
      <c r="BH4" s="10"/>
      <c r="BI4" s="10"/>
      <c r="BJ4" s="10"/>
      <c r="BK4" s="10"/>
      <c r="BL4" s="10">
        <v>2</v>
      </c>
      <c r="BM4" s="10"/>
      <c r="BN4" s="10"/>
      <c r="BO4" s="10"/>
      <c r="BP4" s="10"/>
      <c r="BQ4" s="9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9">
        <v>2</v>
      </c>
      <c r="CB4" s="10"/>
      <c r="CC4" s="10"/>
      <c r="CD4" s="10"/>
      <c r="CE4" s="10"/>
      <c r="CF4" s="10"/>
      <c r="CG4" s="10"/>
      <c r="CH4" s="10"/>
      <c r="CI4" s="10"/>
      <c r="CJ4" s="10">
        <v>1</v>
      </c>
      <c r="CK4" s="9">
        <v>1</v>
      </c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2</v>
      </c>
      <c r="DF4" s="10">
        <v>3</v>
      </c>
      <c r="DG4" s="10">
        <v>0</v>
      </c>
      <c r="DH4" s="10">
        <v>3</v>
      </c>
      <c r="DI4" s="10">
        <v>0</v>
      </c>
      <c r="DJ4" s="10">
        <v>0</v>
      </c>
      <c r="DK4" s="10">
        <v>1</v>
      </c>
      <c r="DL4" s="10">
        <v>0</v>
      </c>
      <c r="DM4" s="10">
        <v>1</v>
      </c>
      <c r="DN4" s="10">
        <v>0</v>
      </c>
      <c r="DO4" s="10">
        <v>0</v>
      </c>
      <c r="DP4" s="16"/>
      <c r="DQ4" s="6">
        <f t="shared" ref="DQ4:DQ19" si="1">IF(R4&gt;=1,1,0)</f>
        <v>1</v>
      </c>
      <c r="DR4" s="6">
        <f t="shared" ref="DR4:DR19" si="2">S4+AC4+AM4+AW4+BG4+BQ4+CA4+CK4+CU4</f>
        <v>16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6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3</v>
      </c>
      <c r="EB4" s="6">
        <f t="shared" ref="EB4:EB19" si="4">DR4+DS4+DT4+DU4+DV4+DW4+DX4</f>
        <v>22</v>
      </c>
      <c r="EC4" s="6">
        <f t="shared" ref="EC4:EC19" si="5">DY4+DZ4+EA4+EB4</f>
        <v>25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3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3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3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3">
      <c r="A8" s="96">
        <f>TOTALS!D20+TOTALS!E20+TOTALS!F20+TOTALS!G20+TOTALS!H20+TOTALS!I20+TOTALS!J20+TOTALS!I31+TOTALS!I32+TOTALS!I33</f>
        <v>220</v>
      </c>
      <c r="D8" s="6">
        <f>A8*D3</f>
        <v>15201.999999999998</v>
      </c>
      <c r="I8" s="96" t="s">
        <v>54</v>
      </c>
      <c r="J8" s="6">
        <f>TOTALS!D20*D3</f>
        <v>11056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3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3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3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3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3">
      <c r="I13" s="96" t="s">
        <v>61</v>
      </c>
      <c r="J13" s="6">
        <f>TOTALS!I20*D3</f>
        <v>2418.5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3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3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3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3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3">
      <c r="A18" s="6">
        <v>5</v>
      </c>
      <c r="B18" s="96">
        <f>X203+AH203+AR203+BB203+BL203+BV203+CF203+CP203+CZ203</f>
        <v>7</v>
      </c>
      <c r="E18" s="6">
        <v>5</v>
      </c>
      <c r="F18" s="96">
        <f>(X203*0.2125)+(AH203*0.275)+(AR203*0.325)+(BB203*0.375)+(BL203*0.425)+(BV203*0.475)+(CF203*0.525)+(CP203*0.575)+(CZ203*0.601)</f>
        <v>2.7010000000000001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3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3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3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3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3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3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3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3">
      <c r="B26" s="6">
        <v>5</v>
      </c>
      <c r="C26" s="6">
        <f t="shared" si="15"/>
        <v>0.38585714285714284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3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3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3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3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3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3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3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3">
      <c r="A34" s="163">
        <f>TOTALS!I22+TOTALS!J22</f>
        <v>15.909090909090912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3">
      <c r="A35" s="163">
        <f>TOTALS!G44</f>
        <v>88.63636363636364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3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3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3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3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3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3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3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3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3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3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3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3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3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3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3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3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3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3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3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3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3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3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3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3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3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3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3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3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3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3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3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3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3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3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3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3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3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3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3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3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3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3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3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3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3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3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3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3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3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3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3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3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3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3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3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3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3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3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3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3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3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3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3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3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3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3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3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3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3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3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3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3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3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3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3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3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3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3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3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3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3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3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3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3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3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3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3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3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3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3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3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3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3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3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3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3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3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3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3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3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3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3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3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3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3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3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3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3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3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3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3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3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3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3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3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3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3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3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3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3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3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3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3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3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3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3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3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3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3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3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3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3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3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3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3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3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3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3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3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3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3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3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3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3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3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3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3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3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3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3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3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3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3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3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3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3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3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3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3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3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3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3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3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3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3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3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3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3">
      <c r="M203" s="28" t="s">
        <v>71</v>
      </c>
      <c r="N203" s="28"/>
      <c r="O203" s="28">
        <f>SUM(O3:O202)</f>
        <v>0</v>
      </c>
      <c r="P203" s="43"/>
      <c r="S203" s="44">
        <f>SUM(S3:S202)</f>
        <v>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2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1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1</v>
      </c>
      <c r="AM203" s="44">
        <f t="shared" si="101"/>
        <v>9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3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1</v>
      </c>
      <c r="AW203" s="44">
        <f t="shared" si="101"/>
        <v>6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1</v>
      </c>
      <c r="BG203" s="44">
        <f t="shared" si="102"/>
        <v>4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2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1</v>
      </c>
      <c r="CK203" s="44">
        <f t="shared" si="104"/>
        <v>4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1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1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32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7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5</v>
      </c>
      <c r="EB203" s="29">
        <f t="shared" si="106"/>
        <v>39</v>
      </c>
      <c r="EC203" s="29">
        <f t="shared" si="106"/>
        <v>44</v>
      </c>
      <c r="ED203" s="29">
        <f t="shared" si="106"/>
        <v>2</v>
      </c>
      <c r="EE203" s="29">
        <f t="shared" si="106"/>
        <v>2</v>
      </c>
    </row>
    <row r="204" spans="13:135" x14ac:dyDescent="0.3">
      <c r="ED204" s="28">
        <f>ED203+EE203</f>
        <v>4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4"/>
  <sheetViews>
    <sheetView workbookViewId="0">
      <selection activeCell="K66" sqref="K66"/>
    </sheetView>
  </sheetViews>
  <sheetFormatPr defaultRowHeight="12.45" x14ac:dyDescent="0.3"/>
  <cols>
    <col min="1" max="1" width="2.69140625" customWidth="1"/>
    <col min="4" max="4" width="8.69140625" customWidth="1"/>
    <col min="5" max="5" width="10.3046875" customWidth="1"/>
    <col min="6" max="6" width="9.53515625" customWidth="1"/>
    <col min="7" max="7" width="8.15234375" customWidth="1"/>
    <col min="8" max="8" width="7.3828125" customWidth="1"/>
    <col min="9" max="9" width="7.3046875" customWidth="1"/>
    <col min="10" max="10" width="9.3046875" customWidth="1"/>
    <col min="11" max="11" width="7.3046875" customWidth="1"/>
    <col min="12" max="12" width="13" customWidth="1"/>
    <col min="13" max="13" width="5.3046875" customWidth="1"/>
    <col min="14" max="14" width="2.69140625" customWidth="1"/>
  </cols>
  <sheetData>
    <row r="1" spans="1:14" s="6" customFormat="1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35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35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3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3">
      <c r="A5" s="48"/>
      <c r="M5" s="50"/>
      <c r="N5" s="49"/>
    </row>
    <row r="6" spans="1:14" ht="12.9" thickBot="1" x14ac:dyDescent="0.35">
      <c r="A6" s="48"/>
      <c r="C6" s="46" t="s">
        <v>74</v>
      </c>
      <c r="D6" s="45"/>
      <c r="E6" s="136" t="str">
        <f>ENTRY!A3</f>
        <v>S 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2.9" thickBot="1" x14ac:dyDescent="0.35">
      <c r="A7" s="48"/>
      <c r="C7" s="46" t="s">
        <v>76</v>
      </c>
      <c r="D7" s="45"/>
      <c r="E7" s="136" t="str">
        <f>ENTRY!B3</f>
        <v>93P 046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2.9" thickBot="1" x14ac:dyDescent="0.35">
      <c r="A8" s="48"/>
      <c r="C8" s="46" t="s">
        <v>78</v>
      </c>
      <c r="D8" s="45"/>
      <c r="E8" s="136" t="str">
        <f>ENTRY!C3</f>
        <v>09PM20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2.9" thickBot="1" x14ac:dyDescent="0.3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2.9" thickBot="1" x14ac:dyDescent="0.35">
      <c r="A10" s="48"/>
      <c r="C10" s="46" t="s">
        <v>82</v>
      </c>
      <c r="D10" s="45"/>
      <c r="E10" s="180" t="str">
        <f>ENTRY!F3</f>
        <v>December 20,2020</v>
      </c>
      <c r="F10" s="45"/>
      <c r="H10" s="46" t="s">
        <v>83</v>
      </c>
      <c r="I10" s="46" t="s">
        <v>84</v>
      </c>
      <c r="J10" s="136" t="str">
        <f>ENTRY!G3</f>
        <v>10U 0649356</v>
      </c>
      <c r="K10" s="46" t="s">
        <v>85</v>
      </c>
      <c r="L10" s="136">
        <f>ENTRY!H3</f>
        <v>6086855</v>
      </c>
      <c r="M10" s="50"/>
      <c r="N10" s="49"/>
    </row>
    <row r="11" spans="1:14" ht="12.9" thickBot="1" x14ac:dyDescent="0.35">
      <c r="A11" s="48"/>
      <c r="B11" s="50"/>
      <c r="C11" s="46" t="s">
        <v>86</v>
      </c>
      <c r="D11" s="45"/>
      <c r="E11" s="136">
        <f>ENTRY!D3</f>
        <v>69.099999999999994</v>
      </c>
      <c r="F11" s="45"/>
      <c r="H11" s="46" t="s">
        <v>87</v>
      </c>
      <c r="I11" s="45"/>
      <c r="J11" s="45"/>
      <c r="K11" s="136">
        <f>ENTRY!E3</f>
        <v>6800</v>
      </c>
      <c r="L11" s="45"/>
      <c r="M11" s="50"/>
      <c r="N11" s="49"/>
    </row>
    <row r="12" spans="1:14" x14ac:dyDescent="0.3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3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2.9" thickBot="1" x14ac:dyDescent="0.3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2.9" thickBot="1" x14ac:dyDescent="0.3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217</v>
      </c>
      <c r="J15" s="31"/>
      <c r="K15" s="52"/>
      <c r="L15" s="52"/>
      <c r="M15" s="52"/>
      <c r="N15" s="53"/>
    </row>
    <row r="16" spans="1:14" s="22" customFormat="1" ht="12.9" thickBot="1" x14ac:dyDescent="0.3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2" customHeight="1" x14ac:dyDescent="0.3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3">
      <c r="A18" s="48"/>
      <c r="B18" s="52" t="s">
        <v>71</v>
      </c>
      <c r="C18" s="50"/>
      <c r="D18" s="88">
        <f>ENTRY!DR203</f>
        <v>32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7</v>
      </c>
      <c r="J18" s="89">
        <f>ENTRY!DX203</f>
        <v>0</v>
      </c>
      <c r="K18" s="50"/>
      <c r="L18" s="50"/>
      <c r="M18" s="50"/>
      <c r="N18" s="49"/>
    </row>
    <row r="19" spans="1:14" ht="7.2" customHeight="1" x14ac:dyDescent="0.3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3">
      <c r="A20" s="48"/>
      <c r="B20" s="52" t="s">
        <v>91</v>
      </c>
      <c r="C20" s="50"/>
      <c r="D20" s="99">
        <f>ENTRY!DR203/ENTRY!DQ203*10</f>
        <v>160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35</v>
      </c>
      <c r="J20" s="101">
        <f>ENTRY!DX203/ENTRY!DQ203*10</f>
        <v>0</v>
      </c>
      <c r="K20" s="50"/>
      <c r="L20" s="50"/>
      <c r="M20" s="50"/>
      <c r="N20" s="49"/>
    </row>
    <row r="21" spans="1:14" ht="7.2" customHeight="1" x14ac:dyDescent="0.3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3">
      <c r="A22" s="48"/>
      <c r="B22" s="52" t="s">
        <v>92</v>
      </c>
      <c r="C22" s="50"/>
      <c r="D22" s="99">
        <f>ENTRY!J8/ENTRY!D8*100</f>
        <v>72.727272727272734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15.909090909090912</v>
      </c>
      <c r="J22" s="101">
        <f>ENTRY!J14/ENTRY!D8*100</f>
        <v>0</v>
      </c>
      <c r="K22" s="50"/>
      <c r="L22" s="50"/>
      <c r="M22" s="50"/>
      <c r="N22" s="49"/>
    </row>
    <row r="23" spans="1:14" ht="7.2" customHeight="1" thickBot="1" x14ac:dyDescent="0.3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2" customHeight="1" x14ac:dyDescent="0.3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2" customHeight="1" x14ac:dyDescent="0.3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2" customHeight="1" x14ac:dyDescent="0.3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2" customHeight="1" x14ac:dyDescent="0.3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2.9" thickBot="1" x14ac:dyDescent="0.3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3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2.9" thickBot="1" x14ac:dyDescent="0.3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3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2.9" thickBot="1" x14ac:dyDescent="0.3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2.9" thickBot="1" x14ac:dyDescent="0.35">
      <c r="A33" s="48"/>
      <c r="C33" s="50"/>
      <c r="D33" s="50"/>
      <c r="E33" s="50"/>
      <c r="F33" s="140" t="s">
        <v>198</v>
      </c>
      <c r="G33" s="86">
        <f>ENTRY!EA203</f>
        <v>5</v>
      </c>
      <c r="H33" s="87"/>
      <c r="I33" s="104">
        <f>ENTRY!EA203/ENTRY!DQ203*10</f>
        <v>25</v>
      </c>
      <c r="J33" s="87"/>
      <c r="K33" s="50"/>
      <c r="L33" s="50"/>
      <c r="M33" s="50"/>
      <c r="N33" s="49"/>
    </row>
    <row r="34" spans="1:14" x14ac:dyDescent="0.3">
      <c r="A34" s="48"/>
      <c r="K34" s="50"/>
      <c r="L34" s="50"/>
      <c r="M34" s="50"/>
      <c r="N34" s="49"/>
    </row>
    <row r="35" spans="1:14" ht="12.9" thickBot="1" x14ac:dyDescent="0.3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3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3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3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3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3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3">
      <c r="A41" s="48"/>
      <c r="B41" s="52" t="s">
        <v>104</v>
      </c>
      <c r="C41" s="50"/>
      <c r="D41" s="50"/>
      <c r="E41" s="50"/>
      <c r="G41" s="98">
        <f>G31+G32+G33</f>
        <v>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3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3">
      <c r="A43" s="48"/>
      <c r="B43" s="52" t="s">
        <v>105</v>
      </c>
      <c r="C43" s="50"/>
      <c r="D43" s="50"/>
      <c r="E43" s="50"/>
      <c r="G43" s="98">
        <f>ENTRY!EB203</f>
        <v>39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3">
      <c r="A44" s="48"/>
      <c r="B44" s="52" t="s">
        <v>106</v>
      </c>
      <c r="C44" s="50"/>
      <c r="D44" s="50"/>
      <c r="E44" s="50"/>
      <c r="G44" s="111">
        <f>G43/ENTRY!EC203*100</f>
        <v>88.63636363636364</v>
      </c>
      <c r="H44" s="50"/>
      <c r="I44" s="109"/>
      <c r="J44" s="50"/>
      <c r="K44" s="50"/>
      <c r="L44" s="50"/>
      <c r="M44" s="50"/>
      <c r="N44" s="49"/>
    </row>
    <row r="45" spans="1:14" ht="12.9" thickBot="1" x14ac:dyDescent="0.3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3">
      <c r="A46" s="48"/>
      <c r="M46" s="50"/>
      <c r="N46" s="49"/>
    </row>
    <row r="47" spans="1:14" x14ac:dyDescent="0.3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2.9" thickBot="1" x14ac:dyDescent="0.35">
      <c r="A48" s="48"/>
      <c r="B48" s="108" t="s">
        <v>107</v>
      </c>
      <c r="C48" s="151" t="s">
        <v>108</v>
      </c>
      <c r="M48" s="50"/>
      <c r="N48" s="49"/>
    </row>
    <row r="49" spans="1:14" ht="12.9" thickBot="1" x14ac:dyDescent="0.3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217</v>
      </c>
      <c r="K49" s="73"/>
      <c r="L49" s="7" t="s">
        <v>111</v>
      </c>
      <c r="M49" s="50"/>
      <c r="N49" s="49"/>
    </row>
    <row r="50" spans="1:14" ht="12.9" thickBot="1" x14ac:dyDescent="0.3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3">
      <c r="A51" s="48"/>
      <c r="C51" s="9" t="s">
        <v>114</v>
      </c>
      <c r="D51" s="9">
        <v>3.3</v>
      </c>
      <c r="E51" s="80">
        <f>SUM(ENTRY!S3:'ENTRY'!S202)</f>
        <v>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3">
      <c r="A52" s="48"/>
      <c r="C52" s="9" t="s">
        <v>115</v>
      </c>
      <c r="D52" s="9">
        <v>5.3</v>
      </c>
      <c r="E52" s="80">
        <f>SUM(ENTRY!AC3:'ENTRY'!AC202)</f>
        <v>2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1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3">
      <c r="A53" s="48"/>
      <c r="C53" s="9" t="s">
        <v>116</v>
      </c>
      <c r="D53" s="9">
        <v>7.1</v>
      </c>
      <c r="E53" s="80">
        <f>SUM(ENTRY!AM3:'ENTRY'!AM202)</f>
        <v>9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3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3">
      <c r="A54" s="48"/>
      <c r="C54" s="9" t="s">
        <v>117</v>
      </c>
      <c r="D54" s="9">
        <v>9.4</v>
      </c>
      <c r="E54" s="80">
        <f>SUM(ENTRY!AW3:'ENTRY'!AW202)</f>
        <v>6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3">
      <c r="A55" s="48"/>
      <c r="C55" s="9" t="s">
        <v>118</v>
      </c>
      <c r="D55" s="9">
        <v>11.6</v>
      </c>
      <c r="E55" s="80">
        <f>SUM(ENTRY!BG3:'ENTRY'!BG202)</f>
        <v>4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2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3">
      <c r="A56" s="48"/>
      <c r="C56" s="9" t="s">
        <v>119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3">
      <c r="A57" s="48"/>
      <c r="C57" s="9" t="s">
        <v>120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3">
      <c r="A58" s="48"/>
      <c r="C58" s="9" t="s">
        <v>121</v>
      </c>
      <c r="D58" s="9">
        <v>18.7</v>
      </c>
      <c r="E58" s="80">
        <f>SUM(ENTRY!CK3:'ENTRY'!CK202)</f>
        <v>4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1</v>
      </c>
      <c r="M58" s="50"/>
      <c r="N58" s="49"/>
    </row>
    <row r="59" spans="1:14" ht="12.9" thickBot="1" x14ac:dyDescent="0.35">
      <c r="A59" s="48"/>
      <c r="C59" s="123" t="s">
        <v>122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1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2.9" thickBot="1" x14ac:dyDescent="0.35">
      <c r="A60" s="48"/>
      <c r="C60" s="123"/>
      <c r="D60" s="123" t="s">
        <v>71</v>
      </c>
      <c r="E60" s="144">
        <f t="shared" ref="E60:L60" si="0">SUM(E51:E59)</f>
        <v>32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7</v>
      </c>
      <c r="K60" s="144">
        <f t="shared" si="0"/>
        <v>0</v>
      </c>
      <c r="L60" s="145">
        <f t="shared" si="0"/>
        <v>5</v>
      </c>
      <c r="N60" s="49"/>
    </row>
    <row r="61" spans="1:14" x14ac:dyDescent="0.3">
      <c r="A61" s="48"/>
      <c r="N61" s="49"/>
    </row>
    <row r="62" spans="1:14" x14ac:dyDescent="0.3">
      <c r="A62" s="48"/>
      <c r="H62" s="143" t="s">
        <v>218</v>
      </c>
      <c r="N62" s="49"/>
    </row>
    <row r="63" spans="1:14" ht="12.9" thickBot="1" x14ac:dyDescent="0.3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2.9" thickTop="1" x14ac:dyDescent="0.3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abSelected="1" workbookViewId="0">
      <selection activeCell="G7" sqref="G7"/>
    </sheetView>
  </sheetViews>
  <sheetFormatPr defaultColWidth="9.15234375" defaultRowHeight="12.45" x14ac:dyDescent="0.3"/>
  <cols>
    <col min="1" max="1" width="3.3046875" style="6" customWidth="1"/>
    <col min="2" max="2" width="5.3046875" style="6" customWidth="1"/>
    <col min="3" max="3" width="5.84375" style="6" customWidth="1"/>
    <col min="4" max="4" width="7.53515625" style="6" customWidth="1"/>
    <col min="5" max="5" width="6.69140625" style="6" customWidth="1"/>
    <col min="6" max="6" width="7.69140625" style="6" customWidth="1"/>
    <col min="7" max="7" width="9.3828125" style="6" customWidth="1"/>
    <col min="8" max="8" width="10.69140625" style="6" customWidth="1"/>
    <col min="9" max="9" width="7.53515625" style="6" customWidth="1"/>
    <col min="10" max="10" width="6.69140625" style="6" customWidth="1"/>
    <col min="11" max="11" width="7.84375" style="6" customWidth="1"/>
    <col min="12" max="12" width="9.53515625" style="6" customWidth="1"/>
    <col min="13" max="13" width="10.69140625" style="6" customWidth="1"/>
    <col min="14" max="14" width="2.69140625" style="6" customWidth="1"/>
    <col min="15" max="16384" width="9.15234375" style="6"/>
  </cols>
  <sheetData>
    <row r="1" spans="1:14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35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35">
      <c r="A3" s="14"/>
      <c r="B3" s="121" t="s">
        <v>234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3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3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2.9" thickBot="1" x14ac:dyDescent="0.3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2.9" thickBot="1" x14ac:dyDescent="0.3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3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2.9" thickBot="1" x14ac:dyDescent="0.3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3">
      <c r="A10" s="14"/>
      <c r="B10" s="171">
        <f>ENTRY!DE3</f>
        <v>2</v>
      </c>
      <c r="C10" s="172"/>
      <c r="D10" s="79">
        <f>ENTRY!DG3</f>
        <v>0</v>
      </c>
      <c r="E10" s="79">
        <f>ENTRY!DI3</f>
        <v>0</v>
      </c>
      <c r="F10" s="79">
        <f>ENTRY!DH3</f>
        <v>4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1</v>
      </c>
      <c r="N10" s="15"/>
    </row>
    <row r="11" spans="1:14" x14ac:dyDescent="0.3">
      <c r="A11" s="14"/>
      <c r="B11" s="173">
        <f>ENTRY!DE4</f>
        <v>2</v>
      </c>
      <c r="C11" s="174"/>
      <c r="D11" s="80">
        <f>ENTRY!DG4</f>
        <v>0</v>
      </c>
      <c r="E11" s="80">
        <f>ENTRY!DI4</f>
        <v>0</v>
      </c>
      <c r="F11" s="80">
        <f>ENTRY!DH4</f>
        <v>3</v>
      </c>
      <c r="G11" s="80">
        <f>ENTRY!DJ4</f>
        <v>0</v>
      </c>
      <c r="H11" s="80">
        <f>ENTRY!DF4</f>
        <v>3</v>
      </c>
      <c r="I11" s="80">
        <f>ENTRY!DL4</f>
        <v>0</v>
      </c>
      <c r="J11" s="80">
        <f>ENTRY!DN4</f>
        <v>0</v>
      </c>
      <c r="K11" s="80">
        <f>ENTRY!DM4</f>
        <v>1</v>
      </c>
      <c r="L11" s="80">
        <f>ENTRY!DO4</f>
        <v>0</v>
      </c>
      <c r="M11" s="80">
        <f>ENTRY!DK4</f>
        <v>1</v>
      </c>
      <c r="N11" s="15"/>
    </row>
    <row r="12" spans="1:14" x14ac:dyDescent="0.3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3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3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3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3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3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3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3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3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3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3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3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3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3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3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3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3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2.9" thickBot="1" x14ac:dyDescent="0.3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2.9" thickBot="1" x14ac:dyDescent="0.3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7</v>
      </c>
      <c r="G30" s="118">
        <f t="shared" si="0"/>
        <v>0</v>
      </c>
      <c r="H30" s="117">
        <f t="shared" si="0"/>
        <v>5</v>
      </c>
      <c r="I30" s="118">
        <f t="shared" si="0"/>
        <v>0</v>
      </c>
      <c r="J30" s="117">
        <f t="shared" si="0"/>
        <v>0</v>
      </c>
      <c r="K30" s="118">
        <f t="shared" si="0"/>
        <v>7</v>
      </c>
      <c r="L30" s="117">
        <f t="shared" si="0"/>
        <v>0</v>
      </c>
      <c r="M30" s="118">
        <f t="shared" si="0"/>
        <v>2</v>
      </c>
      <c r="N30" s="15"/>
    </row>
    <row r="31" spans="1:15" x14ac:dyDescent="0.3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2.9" thickBot="1" x14ac:dyDescent="0.3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3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3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3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3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3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3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3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3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3">
      <c r="A41" s="14"/>
      <c r="B41" s="20" t="s">
        <v>150</v>
      </c>
      <c r="C41" s="16"/>
      <c r="D41" s="16"/>
      <c r="E41" s="16"/>
      <c r="F41"/>
      <c r="G41" s="98">
        <f>(H30+M30)/ENTRY!L16</f>
        <v>1.75</v>
      </c>
      <c r="N41" s="15"/>
      <c r="O41"/>
    </row>
    <row r="42" spans="1:15" x14ac:dyDescent="0.3">
      <c r="A42" s="14"/>
      <c r="B42" s="20" t="s">
        <v>151</v>
      </c>
      <c r="C42" s="16"/>
      <c r="D42" s="16"/>
      <c r="E42"/>
      <c r="G42" s="98">
        <f>(F30+K30)/ENTRY!L16</f>
        <v>3.5</v>
      </c>
      <c r="N42" s="15"/>
      <c r="O42"/>
    </row>
    <row r="43" spans="1:15" ht="12.9" thickBot="1" x14ac:dyDescent="0.3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3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3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2.9" thickBot="1" x14ac:dyDescent="0.3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3">
      <c r="A47" s="14"/>
      <c r="N47" s="15"/>
      <c r="O47"/>
    </row>
    <row r="48" spans="1:15" x14ac:dyDescent="0.3">
      <c r="A48" s="14"/>
      <c r="B48" s="96" t="s">
        <v>155</v>
      </c>
      <c r="F48" s="175">
        <f>(ENTRY!A32+ENTRY!A33/1.5+ENTRY!A34/2)*ENTRY!A35</f>
        <v>705.06198347107454</v>
      </c>
      <c r="N48" s="15"/>
      <c r="O48"/>
    </row>
    <row r="49" spans="1:15" x14ac:dyDescent="0.3">
      <c r="A49" s="14"/>
      <c r="N49" s="15"/>
      <c r="O49"/>
    </row>
    <row r="50" spans="1:15" x14ac:dyDescent="0.3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3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3">
      <c r="A52" s="14"/>
      <c r="N52" s="15"/>
      <c r="O52"/>
    </row>
    <row r="53" spans="1:15" x14ac:dyDescent="0.3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3">
      <c r="A54" s="14"/>
      <c r="B54" s="71"/>
      <c r="C54" s="71"/>
      <c r="F54" s="71"/>
      <c r="G54" s="71"/>
      <c r="N54" s="15"/>
      <c r="O54"/>
    </row>
    <row r="55" spans="1:15" x14ac:dyDescent="0.3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3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2.9" thickBot="1" x14ac:dyDescent="0.3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2.9" thickBot="1" x14ac:dyDescent="0.3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2.9" thickTop="1" x14ac:dyDescent="0.3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3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3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3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3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3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3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3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3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3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3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3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3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3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3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3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3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3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3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3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3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3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3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3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3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3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3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3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3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3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3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3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3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3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3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3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3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3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3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3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3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3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3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3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3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3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3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3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3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3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3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3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3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3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3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3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3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3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3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3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3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3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3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3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3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3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3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3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3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3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3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3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3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3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3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3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3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3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3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3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3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3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3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3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3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3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3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3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3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3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3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3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3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3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3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3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3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3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3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3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3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3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3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3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3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3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3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3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3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3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3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3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3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3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3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3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3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3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3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3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3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3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3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3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3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3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3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3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3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3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3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3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3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3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3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3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3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3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3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3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3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3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3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3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3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3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3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3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3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3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3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3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3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3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3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3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3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3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3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3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3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3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3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3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3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3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3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3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3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3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3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3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3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3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3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3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3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3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3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3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3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7"/>
  <sheetViews>
    <sheetView showGridLines="0" workbookViewId="0">
      <selection activeCell="H12" sqref="H12"/>
    </sheetView>
  </sheetViews>
  <sheetFormatPr defaultColWidth="9.15234375" defaultRowHeight="12.45" x14ac:dyDescent="0.3"/>
  <cols>
    <col min="1" max="1" width="2.69140625" style="6" customWidth="1"/>
    <col min="2" max="2" width="5.69140625" style="6" customWidth="1"/>
    <col min="3" max="3" width="5.84375" style="6" customWidth="1"/>
    <col min="4" max="4" width="8" style="6" customWidth="1"/>
    <col min="5" max="5" width="11.53515625" style="6" customWidth="1"/>
    <col min="6" max="6" width="8.15234375" style="6" customWidth="1"/>
    <col min="7" max="7" width="9.3828125" style="6" customWidth="1"/>
    <col min="8" max="8" width="11.53515625" style="6" customWidth="1"/>
    <col min="9" max="9" width="8" style="6" customWidth="1"/>
    <col min="10" max="10" width="7.15234375" style="6" customWidth="1"/>
    <col min="11" max="12" width="8.3828125" style="6" customWidth="1"/>
    <col min="13" max="13" width="3.3828125" style="6" customWidth="1"/>
    <col min="14" max="14" width="5.69140625" style="6" customWidth="1"/>
    <col min="15" max="15" width="2.69140625" style="6" customWidth="1"/>
    <col min="16" max="16384" width="9.15234375" style="6"/>
  </cols>
  <sheetData>
    <row r="1" spans="1:15" ht="12.9" thickBo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9" thickTop="1" x14ac:dyDescent="0.3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35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35">
      <c r="A4" s="14"/>
      <c r="B4"/>
      <c r="C4" s="16"/>
      <c r="D4" s="16"/>
      <c r="E4" s="16"/>
      <c r="F4" s="121" t="s">
        <v>234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3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45">
      <c r="A6" s="14"/>
      <c r="B6" s="126" t="s">
        <v>74</v>
      </c>
      <c r="C6" s="127"/>
      <c r="D6" s="128"/>
      <c r="E6" s="134" t="str">
        <f>ENTRY!A3</f>
        <v>S 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5.9" thickBot="1" x14ac:dyDescent="0.45">
      <c r="A7" s="14"/>
      <c r="B7" s="126" t="s">
        <v>170</v>
      </c>
      <c r="C7" s="127"/>
      <c r="D7" s="127"/>
      <c r="E7" s="134" t="str">
        <f>ENTRY!B3</f>
        <v>93P 046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5.9" thickBot="1" x14ac:dyDescent="0.45">
      <c r="A8" s="14"/>
      <c r="B8" s="126" t="s">
        <v>78</v>
      </c>
      <c r="C8" s="127"/>
      <c r="D8" s="127"/>
      <c r="E8" s="134" t="str">
        <f>ENTRY!C3</f>
        <v>09PM20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5.9" thickBot="1" x14ac:dyDescent="0.45">
      <c r="A9" s="14"/>
      <c r="B9" s="126" t="s">
        <v>86</v>
      </c>
      <c r="C9" s="127"/>
      <c r="D9" s="127"/>
      <c r="E9" s="135">
        <f>ENTRY!D3</f>
        <v>69.099999999999994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5.9" thickBot="1" x14ac:dyDescent="0.45">
      <c r="A10" s="14"/>
      <c r="B10" s="126" t="s">
        <v>172</v>
      </c>
      <c r="C10" s="127"/>
      <c r="D10" s="127"/>
      <c r="E10" s="179" t="str">
        <f>ENTRY!F3</f>
        <v>December 20,2020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5.9" thickBot="1" x14ac:dyDescent="0.45">
      <c r="A11" s="14"/>
      <c r="B11" s="126" t="s">
        <v>173</v>
      </c>
      <c r="C11" s="127"/>
      <c r="D11" s="133" t="s">
        <v>84</v>
      </c>
      <c r="E11" s="136" t="str">
        <f>ENTRY!G3</f>
        <v>10U 0649356</v>
      </c>
      <c r="F11" s="133" t="s">
        <v>85</v>
      </c>
      <c r="G11" s="136">
        <f>ENTRY!H3</f>
        <v>6086855</v>
      </c>
      <c r="H11" s="50"/>
      <c r="I11" s="129" t="s">
        <v>87</v>
      </c>
      <c r="J11" s="127"/>
      <c r="K11" s="127"/>
      <c r="L11" s="134">
        <f>ENTRY!E3</f>
        <v>6800</v>
      </c>
      <c r="M11" s="127"/>
      <c r="N11" s="127"/>
      <c r="O11" s="142"/>
    </row>
    <row r="12" spans="1:15" x14ac:dyDescent="0.3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3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45" x14ac:dyDescent="0.4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3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3">
      <c r="A16" s="14"/>
      <c r="B16" s="52" t="s">
        <v>175</v>
      </c>
      <c r="C16" s="50"/>
      <c r="D16" s="50"/>
      <c r="E16" s="138" t="s">
        <v>219</v>
      </c>
      <c r="F16" s="138"/>
      <c r="G16" s="138"/>
      <c r="H16" s="52" t="s">
        <v>176</v>
      </c>
      <c r="I16" s="50"/>
      <c r="J16" s="98" t="s">
        <v>220</v>
      </c>
      <c r="K16" s="50"/>
      <c r="L16" s="52" t="s">
        <v>177</v>
      </c>
      <c r="M16" s="138" t="s">
        <v>221</v>
      </c>
      <c r="N16" s="50"/>
      <c r="O16" s="15"/>
    </row>
    <row r="17" spans="1:15" x14ac:dyDescent="0.3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3">
      <c r="A18" s="14"/>
      <c r="B18" s="52" t="s">
        <v>178</v>
      </c>
      <c r="C18" s="50"/>
      <c r="D18" s="50"/>
      <c r="E18" s="138" t="s">
        <v>222</v>
      </c>
      <c r="F18" s="138"/>
      <c r="G18" s="138"/>
      <c r="H18" s="52" t="s">
        <v>179</v>
      </c>
      <c r="I18" s="50"/>
      <c r="J18" s="98" t="s">
        <v>223</v>
      </c>
      <c r="K18" s="138"/>
      <c r="L18" s="52" t="s">
        <v>180</v>
      </c>
      <c r="M18" s="138" t="s">
        <v>206</v>
      </c>
      <c r="N18" s="50"/>
      <c r="O18" s="15"/>
    </row>
    <row r="19" spans="1:15" x14ac:dyDescent="0.3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3">
      <c r="A20" s="14"/>
      <c r="B20" s="52" t="s">
        <v>181</v>
      </c>
      <c r="C20" s="50"/>
      <c r="D20" s="50"/>
      <c r="E20" s="50"/>
      <c r="F20" s="50"/>
      <c r="G20" s="98" t="s">
        <v>224</v>
      </c>
      <c r="H20" s="52" t="s">
        <v>182</v>
      </c>
      <c r="I20" s="50"/>
      <c r="J20" s="98" t="s">
        <v>225</v>
      </c>
      <c r="K20" s="50"/>
      <c r="L20" s="52" t="s">
        <v>183</v>
      </c>
      <c r="M20" s="50"/>
      <c r="N20" s="138" t="s">
        <v>226</v>
      </c>
      <c r="O20" s="15"/>
    </row>
    <row r="21" spans="1:15" x14ac:dyDescent="0.3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45" x14ac:dyDescent="0.4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3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3">
      <c r="A24" s="14"/>
      <c r="B24" s="52" t="s">
        <v>185</v>
      </c>
      <c r="C24" s="50"/>
      <c r="D24" s="50"/>
      <c r="E24" s="98" t="s">
        <v>207</v>
      </c>
      <c r="F24" s="50"/>
      <c r="G24" s="50"/>
      <c r="H24" s="52" t="s">
        <v>186</v>
      </c>
      <c r="I24" s="50"/>
      <c r="J24" s="98" t="s">
        <v>208</v>
      </c>
      <c r="K24" s="50"/>
      <c r="L24" s="50"/>
      <c r="M24" s="50"/>
      <c r="N24" s="50"/>
      <c r="O24" s="15"/>
    </row>
    <row r="25" spans="1:15" x14ac:dyDescent="0.3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3">
      <c r="A26" s="14"/>
      <c r="B26" s="52" t="s">
        <v>187</v>
      </c>
      <c r="C26" s="50"/>
      <c r="D26" s="50"/>
      <c r="E26" s="50"/>
      <c r="F26" s="50"/>
      <c r="G26" s="98" t="s">
        <v>227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3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45" x14ac:dyDescent="0.4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3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3">
      <c r="A30" s="14"/>
      <c r="B30" s="52" t="s">
        <v>189</v>
      </c>
      <c r="C30" s="50"/>
      <c r="D30" s="50"/>
      <c r="E30" s="50"/>
      <c r="F30" s="98" t="s">
        <v>209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3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3">
      <c r="A32" s="14"/>
      <c r="B32" s="52" t="s">
        <v>191</v>
      </c>
      <c r="C32" s="50"/>
      <c r="D32" s="50"/>
      <c r="E32" s="98" t="s">
        <v>209</v>
      </c>
      <c r="F32" s="50"/>
      <c r="G32" s="50"/>
      <c r="H32" s="50"/>
      <c r="I32" s="52" t="s">
        <v>192</v>
      </c>
      <c r="J32" s="50"/>
      <c r="K32" s="50"/>
      <c r="L32" s="98" t="s">
        <v>210</v>
      </c>
      <c r="M32" s="50"/>
      <c r="N32" s="50"/>
      <c r="O32" s="15"/>
    </row>
    <row r="33" spans="1:15" x14ac:dyDescent="0.3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3">
      <c r="A34" s="14"/>
      <c r="B34" s="52" t="s">
        <v>193</v>
      </c>
      <c r="C34" s="50"/>
      <c r="D34" s="50"/>
      <c r="E34" s="98" t="s">
        <v>211</v>
      </c>
      <c r="F34" s="138"/>
      <c r="G34" s="50"/>
      <c r="H34" s="50"/>
      <c r="I34" s="52" t="s">
        <v>194</v>
      </c>
      <c r="J34" s="50"/>
      <c r="K34" s="50"/>
      <c r="L34" s="98" t="s">
        <v>228</v>
      </c>
      <c r="M34" s="50"/>
      <c r="N34" s="50"/>
      <c r="O34" s="15"/>
    </row>
    <row r="35" spans="1:15" x14ac:dyDescent="0.3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35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3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4">
      <c r="A38" s="14"/>
      <c r="B38" s="155" t="s">
        <v>196</v>
      </c>
      <c r="C38" s="131"/>
      <c r="D38" s="131"/>
      <c r="E38" s="176" t="s">
        <v>229</v>
      </c>
      <c r="F38" s="178"/>
      <c r="G38" s="131"/>
      <c r="H38" s="50"/>
      <c r="I38" s="156" t="s">
        <v>197</v>
      </c>
      <c r="J38" s="50"/>
      <c r="K38" s="50"/>
      <c r="L38" s="138" t="s">
        <v>229</v>
      </c>
      <c r="M38" s="50"/>
      <c r="N38" s="50"/>
      <c r="O38" s="15"/>
    </row>
    <row r="39" spans="1:15" x14ac:dyDescent="0.3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3">
      <c r="A40" s="76"/>
      <c r="B40" s="177" t="s">
        <v>230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3">
      <c r="A41" s="76"/>
      <c r="B41" s="98" t="s">
        <v>231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3">
      <c r="A42" s="76"/>
      <c r="B42" s="98" t="s">
        <v>232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3">
      <c r="A43" s="76"/>
      <c r="B43" s="98" t="s">
        <v>233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3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3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3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3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3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3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3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3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3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3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3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3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2.9" thickBot="1" x14ac:dyDescent="0.3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2.9" thickTop="1" x14ac:dyDescent="0.3"/>
  </sheetData>
  <phoneticPr fontId="0" type="noConversion"/>
  <pageMargins left="3.937007874015748E-2" right="3.937007874015748E-2" top="0.19685039370078741" bottom="0.19685039370078741" header="0.51181102362204722" footer="0.51181102362204722"/>
  <pageSetup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Fonda, Anne Marie FLNR:EX</cp:lastModifiedBy>
  <cp:lastPrinted>2021-01-28T23:02:09Z</cp:lastPrinted>
  <dcterms:created xsi:type="dcterms:W3CDTF">1996-10-03T18:46:17Z</dcterms:created>
  <dcterms:modified xsi:type="dcterms:W3CDTF">2021-01-28T23:02:17Z</dcterms:modified>
</cp:coreProperties>
</file>